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Dipol" sheetId="1" r:id="rId1"/>
    <sheet name="Double_ZEPP" sheetId="2" r:id="rId2"/>
    <sheet name="YAGI 4" sheetId="3" r:id="rId3"/>
    <sheet name="YAGI 5" sheetId="4" r:id="rId4"/>
    <sheet name="HB9CV" sheetId="5" r:id="rId5"/>
    <sheet name="J-POLE" sheetId="6" r:id="rId6"/>
  </sheets>
  <definedNames>
    <definedName name="Lambda">'YAGI 4'!$O$1</definedName>
    <definedName name="MHz">'YAGI 4'!$F$6</definedName>
  </definedNames>
  <calcPr fullCalcOnLoad="1"/>
</workbook>
</file>

<file path=xl/sharedStrings.xml><?xml version="1.0" encoding="utf-8"?>
<sst xmlns="http://schemas.openxmlformats.org/spreadsheetml/2006/main" count="95" uniqueCount="48">
  <si>
    <t>50 ohmů napájecí vedení</t>
  </si>
  <si>
    <t>Kmitočet (MHz):</t>
  </si>
  <si>
    <t>cm</t>
  </si>
  <si>
    <t>Dipólová antena pro KV a VKV pásma</t>
  </si>
  <si>
    <t>Dipólová antena Double-Zepp pro KV pásma</t>
  </si>
  <si>
    <t>m</t>
  </si>
  <si>
    <t>Reflektor</t>
  </si>
  <si>
    <t>Vzdálenost</t>
  </si>
  <si>
    <t>Dipol</t>
  </si>
  <si>
    <t>Direktor 1</t>
  </si>
  <si>
    <t>Direktor 2</t>
  </si>
  <si>
    <t>ANTÉNA VKV TYPU YAGI</t>
  </si>
  <si>
    <t xml:space="preserve">Střední pracovní kmitočet MHz: </t>
  </si>
  <si>
    <t>Průměr prvků:</t>
  </si>
  <si>
    <t>mm</t>
  </si>
  <si>
    <t>Souosý kabel 75 ohmů</t>
  </si>
  <si>
    <t>Ráhno dřevěné, PVC, atd.</t>
  </si>
  <si>
    <t>Zisk cca 8 dB</t>
  </si>
  <si>
    <t>Detail připojení napájecího kabelu.</t>
  </si>
  <si>
    <t>Kondenzátor doporučuji trimr.</t>
  </si>
  <si>
    <t>Pětiprvková anténa typu YAGI pro VKV pásma</t>
  </si>
  <si>
    <t>Střední pracovní kmitočet (MHz):</t>
  </si>
  <si>
    <t>Direktor 3</t>
  </si>
  <si>
    <t>délka</t>
  </si>
  <si>
    <t>rozteč</t>
  </si>
  <si>
    <t>Kmitočet (MHz)</t>
  </si>
  <si>
    <t>Rozměr L1 (mm)</t>
  </si>
  <si>
    <t>Rozměr L2 (mm)</t>
  </si>
  <si>
    <t>Rozměr L3 (mm)</t>
  </si>
  <si>
    <t>Rozměr L4 (mm)</t>
  </si>
  <si>
    <t>ANTÉNA J-POLE pro VKV pásma</t>
  </si>
  <si>
    <t>Délka celkem</t>
  </si>
  <si>
    <t>ANTÉNA HB9CV PRO KV A VKV PÁSMA</t>
  </si>
  <si>
    <t>REFLEKTOR</t>
  </si>
  <si>
    <t>C</t>
  </si>
  <si>
    <t>ROZTEČ</t>
  </si>
  <si>
    <t>KOAX 75 ohmů</t>
  </si>
  <si>
    <t>DIREKTOR</t>
  </si>
  <si>
    <t>Vkládat pouze do žlutého pole (kmitočet).</t>
  </si>
  <si>
    <t>Kmitočet:</t>
  </si>
  <si>
    <t>MHz</t>
  </si>
  <si>
    <t>Vln. délka</t>
  </si>
  <si>
    <t>Direktor</t>
  </si>
  <si>
    <t>Rozteč</t>
  </si>
  <si>
    <t>Průměr</t>
  </si>
  <si>
    <t>až</t>
  </si>
  <si>
    <t>A</t>
  </si>
  <si>
    <t>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</si>
</sst>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20"/>
      <color indexed="10"/>
      <name val="Arial CE"/>
      <family val="2"/>
    </font>
    <font>
      <b/>
      <sz val="22"/>
      <color indexed="10"/>
      <name val="Arial CE"/>
      <family val="2"/>
    </font>
    <font>
      <b/>
      <sz val="18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3" borderId="1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167" fontId="0" fillId="5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" xfId="0" applyFill="1" applyBorder="1" applyAlignment="1">
      <alignment/>
    </xf>
    <xf numFmtId="168" fontId="0" fillId="5" borderId="7" xfId="0" applyNumberFormat="1" applyFill="1" applyBorder="1" applyAlignment="1">
      <alignment/>
    </xf>
    <xf numFmtId="168" fontId="0" fillId="5" borderId="10" xfId="0" applyNumberFormat="1" applyFill="1" applyBorder="1" applyAlignment="1">
      <alignment/>
    </xf>
    <xf numFmtId="168" fontId="0" fillId="5" borderId="13" xfId="0" applyNumberFormat="1" applyFill="1" applyBorder="1" applyAlignment="1">
      <alignment shrinkToFit="1"/>
    </xf>
    <xf numFmtId="0" fontId="4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6" borderId="2" xfId="0" applyFont="1" applyFill="1" applyBorder="1" applyAlignment="1">
      <alignment horizontal="center"/>
    </xf>
    <xf numFmtId="0" fontId="0" fillId="6" borderId="16" xfId="0" applyFill="1" applyBorder="1" applyAlignment="1">
      <alignment/>
    </xf>
    <xf numFmtId="0" fontId="0" fillId="6" borderId="15" xfId="0" applyFill="1" applyBorder="1" applyAlignment="1">
      <alignment/>
    </xf>
    <xf numFmtId="0" fontId="8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66675</xdr:rowOff>
    </xdr:from>
    <xdr:to>
      <xdr:col>6</xdr:col>
      <xdr:colOff>19050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714375" y="1371600"/>
          <a:ext cx="34194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7</xdr:row>
      <xdr:rowOff>66675</xdr:rowOff>
    </xdr:from>
    <xdr:to>
      <xdr:col>11</xdr:col>
      <xdr:colOff>171450</xdr:colOff>
      <xdr:row>7</xdr:row>
      <xdr:rowOff>66675</xdr:rowOff>
    </xdr:to>
    <xdr:sp>
      <xdr:nvSpPr>
        <xdr:cNvPr id="2" name="Line 2"/>
        <xdr:cNvSpPr>
          <a:spLocks/>
        </xdr:cNvSpPr>
      </xdr:nvSpPr>
      <xdr:spPr>
        <a:xfrm>
          <a:off x="4362450" y="1371600"/>
          <a:ext cx="33528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152400</xdr:rowOff>
    </xdr:from>
    <xdr:to>
      <xdr:col>6</xdr:col>
      <xdr:colOff>9525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85800" y="1133475"/>
          <a:ext cx="34385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257175</xdr:colOff>
      <xdr:row>5</xdr:row>
      <xdr:rowOff>142875</xdr:rowOff>
    </xdr:from>
    <xdr:to>
      <xdr:col>11</xdr:col>
      <xdr:colOff>133350</xdr:colOff>
      <xdr:row>5</xdr:row>
      <xdr:rowOff>142875</xdr:rowOff>
    </xdr:to>
    <xdr:sp>
      <xdr:nvSpPr>
        <xdr:cNvPr id="4" name="Line 6"/>
        <xdr:cNvSpPr>
          <a:spLocks/>
        </xdr:cNvSpPr>
      </xdr:nvSpPr>
      <xdr:spPr>
        <a:xfrm>
          <a:off x="4371975" y="1123950"/>
          <a:ext cx="33051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76200</xdr:rowOff>
    </xdr:from>
    <xdr:to>
      <xdr:col>6</xdr:col>
      <xdr:colOff>0</xdr:colOff>
      <xdr:row>18</xdr:row>
      <xdr:rowOff>38100</xdr:rowOff>
    </xdr:to>
    <xdr:sp>
      <xdr:nvSpPr>
        <xdr:cNvPr id="5" name="Line 7"/>
        <xdr:cNvSpPr>
          <a:spLocks/>
        </xdr:cNvSpPr>
      </xdr:nvSpPr>
      <xdr:spPr>
        <a:xfrm>
          <a:off x="4114800" y="1381125"/>
          <a:ext cx="0" cy="1924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7</xdr:row>
      <xdr:rowOff>66675</xdr:rowOff>
    </xdr:from>
    <xdr:to>
      <xdr:col>6</xdr:col>
      <xdr:colOff>247650</xdr:colOff>
      <xdr:row>18</xdr:row>
      <xdr:rowOff>38100</xdr:rowOff>
    </xdr:to>
    <xdr:sp>
      <xdr:nvSpPr>
        <xdr:cNvPr id="6" name="Line 8"/>
        <xdr:cNvSpPr>
          <a:spLocks/>
        </xdr:cNvSpPr>
      </xdr:nvSpPr>
      <xdr:spPr>
        <a:xfrm>
          <a:off x="4362450" y="1371600"/>
          <a:ext cx="0" cy="1933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12</xdr:row>
      <xdr:rowOff>0</xdr:rowOff>
    </xdr:from>
    <xdr:to>
      <xdr:col>9</xdr:col>
      <xdr:colOff>9525</xdr:colOff>
      <xdr:row>12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4533900" y="2114550"/>
          <a:ext cx="1647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" name="Line 15"/>
        <xdr:cNvSpPr>
          <a:spLocks/>
        </xdr:cNvSpPr>
      </xdr:nvSpPr>
      <xdr:spPr>
        <a:xfrm>
          <a:off x="4114800" y="34290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19</xdr:row>
      <xdr:rowOff>0</xdr:rowOff>
    </xdr:from>
    <xdr:to>
      <xdr:col>6</xdr:col>
      <xdr:colOff>247650</xdr:colOff>
      <xdr:row>19</xdr:row>
      <xdr:rowOff>0</xdr:rowOff>
    </xdr:to>
    <xdr:sp>
      <xdr:nvSpPr>
        <xdr:cNvPr id="9" name="Line 16"/>
        <xdr:cNvSpPr>
          <a:spLocks/>
        </xdr:cNvSpPr>
      </xdr:nvSpPr>
      <xdr:spPr>
        <a:xfrm>
          <a:off x="4362450" y="34290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66675</xdr:rowOff>
    </xdr:from>
    <xdr:to>
      <xdr:col>6</xdr:col>
      <xdr:colOff>19050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714375" y="1371600"/>
          <a:ext cx="34194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7</xdr:row>
      <xdr:rowOff>66675</xdr:rowOff>
    </xdr:from>
    <xdr:to>
      <xdr:col>11</xdr:col>
      <xdr:colOff>171450</xdr:colOff>
      <xdr:row>7</xdr:row>
      <xdr:rowOff>66675</xdr:rowOff>
    </xdr:to>
    <xdr:sp>
      <xdr:nvSpPr>
        <xdr:cNvPr id="2" name="Line 2"/>
        <xdr:cNvSpPr>
          <a:spLocks/>
        </xdr:cNvSpPr>
      </xdr:nvSpPr>
      <xdr:spPr>
        <a:xfrm>
          <a:off x="4362450" y="1371600"/>
          <a:ext cx="33528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152400</xdr:rowOff>
    </xdr:from>
    <xdr:to>
      <xdr:col>6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685800" y="1133475"/>
          <a:ext cx="34385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257175</xdr:colOff>
      <xdr:row>5</xdr:row>
      <xdr:rowOff>142875</xdr:rowOff>
    </xdr:from>
    <xdr:to>
      <xdr:col>11</xdr:col>
      <xdr:colOff>133350</xdr:colOff>
      <xdr:row>5</xdr:row>
      <xdr:rowOff>142875</xdr:rowOff>
    </xdr:to>
    <xdr:sp>
      <xdr:nvSpPr>
        <xdr:cNvPr id="4" name="Line 4"/>
        <xdr:cNvSpPr>
          <a:spLocks/>
        </xdr:cNvSpPr>
      </xdr:nvSpPr>
      <xdr:spPr>
        <a:xfrm>
          <a:off x="4371975" y="1123950"/>
          <a:ext cx="33051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76200</xdr:rowOff>
    </xdr:from>
    <xdr:to>
      <xdr:col>6</xdr:col>
      <xdr:colOff>0</xdr:colOff>
      <xdr:row>12</xdr:row>
      <xdr:rowOff>38100</xdr:rowOff>
    </xdr:to>
    <xdr:sp>
      <xdr:nvSpPr>
        <xdr:cNvPr id="5" name="Line 5"/>
        <xdr:cNvSpPr>
          <a:spLocks/>
        </xdr:cNvSpPr>
      </xdr:nvSpPr>
      <xdr:spPr>
        <a:xfrm>
          <a:off x="4114800" y="1381125"/>
          <a:ext cx="0" cy="771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7</xdr:row>
      <xdr:rowOff>66675</xdr:rowOff>
    </xdr:from>
    <xdr:to>
      <xdr:col>6</xdr:col>
      <xdr:colOff>247650</xdr:colOff>
      <xdr:row>12</xdr:row>
      <xdr:rowOff>38100</xdr:rowOff>
    </xdr:to>
    <xdr:sp>
      <xdr:nvSpPr>
        <xdr:cNvPr id="6" name="Line 6"/>
        <xdr:cNvSpPr>
          <a:spLocks/>
        </xdr:cNvSpPr>
      </xdr:nvSpPr>
      <xdr:spPr>
        <a:xfrm>
          <a:off x="4362450" y="1371600"/>
          <a:ext cx="0" cy="781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152400</xdr:rowOff>
    </xdr:from>
    <xdr:to>
      <xdr:col>5</xdr:col>
      <xdr:colOff>9525</xdr:colOff>
      <xdr:row>9</xdr:row>
      <xdr:rowOff>152400</xdr:rowOff>
    </xdr:to>
    <xdr:sp>
      <xdr:nvSpPr>
        <xdr:cNvPr id="1" name="Line 2"/>
        <xdr:cNvSpPr>
          <a:spLocks/>
        </xdr:cNvSpPr>
      </xdr:nvSpPr>
      <xdr:spPr>
        <a:xfrm>
          <a:off x="685800" y="1828800"/>
          <a:ext cx="27717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676275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676275" y="2486025"/>
          <a:ext cx="27717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676275</xdr:colOff>
      <xdr:row>18</xdr:row>
      <xdr:rowOff>9525</xdr:rowOff>
    </xdr:from>
    <xdr:to>
      <xdr:col>5</xdr:col>
      <xdr:colOff>57150</xdr:colOff>
      <xdr:row>18</xdr:row>
      <xdr:rowOff>9525</xdr:rowOff>
    </xdr:to>
    <xdr:sp>
      <xdr:nvSpPr>
        <xdr:cNvPr id="3" name="Line 4"/>
        <xdr:cNvSpPr>
          <a:spLocks/>
        </xdr:cNvSpPr>
      </xdr:nvSpPr>
      <xdr:spPr>
        <a:xfrm>
          <a:off x="676275" y="3143250"/>
          <a:ext cx="28289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9525</xdr:rowOff>
    </xdr:from>
    <xdr:to>
      <xdr:col>5</xdr:col>
      <xdr:colOff>19050</xdr:colOff>
      <xdr:row>22</xdr:row>
      <xdr:rowOff>9525</xdr:rowOff>
    </xdr:to>
    <xdr:sp>
      <xdr:nvSpPr>
        <xdr:cNvPr id="4" name="Line 5"/>
        <xdr:cNvSpPr>
          <a:spLocks/>
        </xdr:cNvSpPr>
      </xdr:nvSpPr>
      <xdr:spPr>
        <a:xfrm>
          <a:off x="695325" y="3790950"/>
          <a:ext cx="27717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22</xdr:row>
      <xdr:rowOff>19050</xdr:rowOff>
    </xdr:to>
    <xdr:sp>
      <xdr:nvSpPr>
        <xdr:cNvPr id="5" name="Line 8"/>
        <xdr:cNvSpPr>
          <a:spLocks/>
        </xdr:cNvSpPr>
      </xdr:nvSpPr>
      <xdr:spPr>
        <a:xfrm>
          <a:off x="2076450" y="1819275"/>
          <a:ext cx="0" cy="19812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28</xdr:row>
      <xdr:rowOff>0</xdr:rowOff>
    </xdr:from>
    <xdr:to>
      <xdr:col>5</xdr:col>
      <xdr:colOff>0</xdr:colOff>
      <xdr:row>29</xdr:row>
      <xdr:rowOff>142875</xdr:rowOff>
    </xdr:to>
    <xdr:sp>
      <xdr:nvSpPr>
        <xdr:cNvPr id="6" name="Oval 9"/>
        <xdr:cNvSpPr>
          <a:spLocks/>
        </xdr:cNvSpPr>
      </xdr:nvSpPr>
      <xdr:spPr>
        <a:xfrm>
          <a:off x="3076575" y="4752975"/>
          <a:ext cx="371475" cy="304800"/>
        </a:xfrm>
        <a:prstGeom prst="ellipse">
          <a:avLst/>
        </a:prstGeom>
        <a:solidFill>
          <a:srgbClr val="000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8</xdr:col>
      <xdr:colOff>85725</xdr:colOff>
      <xdr:row>29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685800" y="4914900"/>
          <a:ext cx="49530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29</xdr:row>
      <xdr:rowOff>38100</xdr:rowOff>
    </xdr:from>
    <xdr:to>
      <xdr:col>5</xdr:col>
      <xdr:colOff>19050</xdr:colOff>
      <xdr:row>31</xdr:row>
      <xdr:rowOff>9525</xdr:rowOff>
    </xdr:to>
    <xdr:sp>
      <xdr:nvSpPr>
        <xdr:cNvPr id="8" name="Line 16"/>
        <xdr:cNvSpPr>
          <a:spLocks/>
        </xdr:cNvSpPr>
      </xdr:nvSpPr>
      <xdr:spPr>
        <a:xfrm flipH="1">
          <a:off x="3467100" y="4953000"/>
          <a:ext cx="0" cy="295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485775</xdr:colOff>
      <xdr:row>30</xdr:row>
      <xdr:rowOff>0</xdr:rowOff>
    </xdr:from>
    <xdr:to>
      <xdr:col>4</xdr:col>
      <xdr:colOff>485775</xdr:colOff>
      <xdr:row>32</xdr:row>
      <xdr:rowOff>57150</xdr:rowOff>
    </xdr:to>
    <xdr:sp>
      <xdr:nvSpPr>
        <xdr:cNvPr id="9" name="Line 17"/>
        <xdr:cNvSpPr>
          <a:spLocks/>
        </xdr:cNvSpPr>
      </xdr:nvSpPr>
      <xdr:spPr>
        <a:xfrm flipH="1">
          <a:off x="3248025" y="5076825"/>
          <a:ext cx="0" cy="381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457200</xdr:colOff>
      <xdr:row>32</xdr:row>
      <xdr:rowOff>47625</xdr:rowOff>
    </xdr:from>
    <xdr:to>
      <xdr:col>4</xdr:col>
      <xdr:colOff>485775</xdr:colOff>
      <xdr:row>32</xdr:row>
      <xdr:rowOff>47625</xdr:rowOff>
    </xdr:to>
    <xdr:sp>
      <xdr:nvSpPr>
        <xdr:cNvPr id="10" name="Line 18"/>
        <xdr:cNvSpPr>
          <a:spLocks/>
        </xdr:cNvSpPr>
      </xdr:nvSpPr>
      <xdr:spPr>
        <a:xfrm>
          <a:off x="3219450" y="54483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400050</xdr:colOff>
      <xdr:row>30</xdr:row>
      <xdr:rowOff>0</xdr:rowOff>
    </xdr:from>
    <xdr:to>
      <xdr:col>4</xdr:col>
      <xdr:colOff>400050</xdr:colOff>
      <xdr:row>32</xdr:row>
      <xdr:rowOff>47625</xdr:rowOff>
    </xdr:to>
    <xdr:sp>
      <xdr:nvSpPr>
        <xdr:cNvPr id="11" name="Line 19"/>
        <xdr:cNvSpPr>
          <a:spLocks/>
        </xdr:cNvSpPr>
      </xdr:nvSpPr>
      <xdr:spPr>
        <a:xfrm>
          <a:off x="3162300" y="5076825"/>
          <a:ext cx="0" cy="371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657225</xdr:colOff>
      <xdr:row>31</xdr:row>
      <xdr:rowOff>9525</xdr:rowOff>
    </xdr:from>
    <xdr:to>
      <xdr:col>4</xdr:col>
      <xdr:colOff>371475</xdr:colOff>
      <xdr:row>31</xdr:row>
      <xdr:rowOff>9525</xdr:rowOff>
    </xdr:to>
    <xdr:sp>
      <xdr:nvSpPr>
        <xdr:cNvPr id="12" name="Line 20"/>
        <xdr:cNvSpPr>
          <a:spLocks/>
        </xdr:cNvSpPr>
      </xdr:nvSpPr>
      <xdr:spPr>
        <a:xfrm>
          <a:off x="2733675" y="5248275"/>
          <a:ext cx="4000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30</xdr:row>
      <xdr:rowOff>152400</xdr:rowOff>
    </xdr:from>
    <xdr:to>
      <xdr:col>4</xdr:col>
      <xdr:colOff>628650</xdr:colOff>
      <xdr:row>31</xdr:row>
      <xdr:rowOff>0</xdr:rowOff>
    </xdr:to>
    <xdr:sp>
      <xdr:nvSpPr>
        <xdr:cNvPr id="13" name="Line 22"/>
        <xdr:cNvSpPr>
          <a:spLocks/>
        </xdr:cNvSpPr>
      </xdr:nvSpPr>
      <xdr:spPr>
        <a:xfrm>
          <a:off x="3257550" y="5229225"/>
          <a:ext cx="14287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152400</xdr:rowOff>
    </xdr:from>
    <xdr:to>
      <xdr:col>5</xdr:col>
      <xdr:colOff>19050</xdr:colOff>
      <xdr:row>32</xdr:row>
      <xdr:rowOff>142875</xdr:rowOff>
    </xdr:to>
    <xdr:sp>
      <xdr:nvSpPr>
        <xdr:cNvPr id="14" name="Line 26"/>
        <xdr:cNvSpPr>
          <a:spLocks/>
        </xdr:cNvSpPr>
      </xdr:nvSpPr>
      <xdr:spPr>
        <a:xfrm>
          <a:off x="3467100" y="5229225"/>
          <a:ext cx="0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33</xdr:row>
      <xdr:rowOff>0</xdr:rowOff>
    </xdr:from>
    <xdr:to>
      <xdr:col>5</xdr:col>
      <xdr:colOff>47625</xdr:colOff>
      <xdr:row>33</xdr:row>
      <xdr:rowOff>0</xdr:rowOff>
    </xdr:to>
    <xdr:sp>
      <xdr:nvSpPr>
        <xdr:cNvPr id="15" name="Line 29"/>
        <xdr:cNvSpPr>
          <a:spLocks/>
        </xdr:cNvSpPr>
      </xdr:nvSpPr>
      <xdr:spPr>
        <a:xfrm>
          <a:off x="3267075" y="5562600"/>
          <a:ext cx="228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485775</xdr:colOff>
      <xdr:row>33</xdr:row>
      <xdr:rowOff>0</xdr:rowOff>
    </xdr:from>
    <xdr:to>
      <xdr:col>4</xdr:col>
      <xdr:colOff>485775</xdr:colOff>
      <xdr:row>41</xdr:row>
      <xdr:rowOff>38100</xdr:rowOff>
    </xdr:to>
    <xdr:sp>
      <xdr:nvSpPr>
        <xdr:cNvPr id="16" name="Line 30"/>
        <xdr:cNvSpPr>
          <a:spLocks/>
        </xdr:cNvSpPr>
      </xdr:nvSpPr>
      <xdr:spPr>
        <a:xfrm>
          <a:off x="3248025" y="5562600"/>
          <a:ext cx="0" cy="13335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5</xdr:col>
      <xdr:colOff>19050</xdr:colOff>
      <xdr:row>41</xdr:row>
      <xdr:rowOff>57150</xdr:rowOff>
    </xdr:to>
    <xdr:sp>
      <xdr:nvSpPr>
        <xdr:cNvPr id="17" name="Line 31"/>
        <xdr:cNvSpPr>
          <a:spLocks/>
        </xdr:cNvSpPr>
      </xdr:nvSpPr>
      <xdr:spPr>
        <a:xfrm>
          <a:off x="3467100" y="5562600"/>
          <a:ext cx="0" cy="13525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609600</xdr:colOff>
      <xdr:row>31</xdr:row>
      <xdr:rowOff>9525</xdr:rowOff>
    </xdr:from>
    <xdr:to>
      <xdr:col>4</xdr:col>
      <xdr:colOff>609600</xdr:colOff>
      <xdr:row>33</xdr:row>
      <xdr:rowOff>47625</xdr:rowOff>
    </xdr:to>
    <xdr:sp>
      <xdr:nvSpPr>
        <xdr:cNvPr id="18" name="Line 32"/>
        <xdr:cNvSpPr>
          <a:spLocks/>
        </xdr:cNvSpPr>
      </xdr:nvSpPr>
      <xdr:spPr>
        <a:xfrm>
          <a:off x="3371850" y="5248275"/>
          <a:ext cx="0" cy="361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695325</xdr:colOff>
      <xdr:row>31</xdr:row>
      <xdr:rowOff>0</xdr:rowOff>
    </xdr:from>
    <xdr:to>
      <xdr:col>3</xdr:col>
      <xdr:colOff>666750</xdr:colOff>
      <xdr:row>31</xdr:row>
      <xdr:rowOff>0</xdr:rowOff>
    </xdr:to>
    <xdr:sp>
      <xdr:nvSpPr>
        <xdr:cNvPr id="19" name="Line 33"/>
        <xdr:cNvSpPr>
          <a:spLocks/>
        </xdr:cNvSpPr>
      </xdr:nvSpPr>
      <xdr:spPr>
        <a:xfrm flipH="1">
          <a:off x="2066925" y="5238750"/>
          <a:ext cx="6762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29</xdr:row>
      <xdr:rowOff>9525</xdr:rowOff>
    </xdr:from>
    <xdr:to>
      <xdr:col>3</xdr:col>
      <xdr:colOff>9525</xdr:colOff>
      <xdr:row>31</xdr:row>
      <xdr:rowOff>38100</xdr:rowOff>
    </xdr:to>
    <xdr:sp>
      <xdr:nvSpPr>
        <xdr:cNvPr id="20" name="Line 34"/>
        <xdr:cNvSpPr>
          <a:spLocks/>
        </xdr:cNvSpPr>
      </xdr:nvSpPr>
      <xdr:spPr>
        <a:xfrm>
          <a:off x="2085975" y="4924425"/>
          <a:ext cx="0" cy="3524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7</xdr:row>
      <xdr:rowOff>19050</xdr:rowOff>
    </xdr:from>
    <xdr:to>
      <xdr:col>8</xdr:col>
      <xdr:colOff>19050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1362075" y="1343025"/>
          <a:ext cx="4143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</xdr:rowOff>
    </xdr:from>
    <xdr:to>
      <xdr:col>8</xdr:col>
      <xdr:colOff>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>
          <a:off x="1381125" y="2305050"/>
          <a:ext cx="41052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152400</xdr:rowOff>
    </xdr:from>
    <xdr:to>
      <xdr:col>8</xdr:col>
      <xdr:colOff>0</xdr:colOff>
      <xdr:row>18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71600" y="3257550"/>
          <a:ext cx="4114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676275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1362075" y="4238625"/>
          <a:ext cx="41338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1352550" y="5210175"/>
          <a:ext cx="41338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9525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3429000" y="1333500"/>
          <a:ext cx="9525" cy="38766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152400</xdr:rowOff>
    </xdr:from>
    <xdr:to>
      <xdr:col>16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371600" y="981075"/>
          <a:ext cx="868680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5343525" y="990600"/>
          <a:ext cx="0" cy="16287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666750</xdr:colOff>
      <xdr:row>15</xdr:row>
      <xdr:rowOff>9525</xdr:rowOff>
    </xdr:from>
    <xdr:to>
      <xdr:col>15</xdr:col>
      <xdr:colOff>0</xdr:colOff>
      <xdr:row>15</xdr:row>
      <xdr:rowOff>19050</xdr:rowOff>
    </xdr:to>
    <xdr:sp>
      <xdr:nvSpPr>
        <xdr:cNvPr id="3" name="Line 3"/>
        <xdr:cNvSpPr>
          <a:spLocks/>
        </xdr:cNvSpPr>
      </xdr:nvSpPr>
      <xdr:spPr>
        <a:xfrm>
          <a:off x="2038350" y="2619375"/>
          <a:ext cx="7334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14</xdr:row>
      <xdr:rowOff>133350</xdr:rowOff>
    </xdr:to>
    <xdr:sp>
      <xdr:nvSpPr>
        <xdr:cNvPr id="4" name="Line 4"/>
        <xdr:cNvSpPr>
          <a:spLocks/>
        </xdr:cNvSpPr>
      </xdr:nvSpPr>
      <xdr:spPr>
        <a:xfrm>
          <a:off x="3476625" y="2286000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676275</xdr:colOff>
      <xdr:row>12</xdr:row>
      <xdr:rowOff>152400</xdr:rowOff>
    </xdr:from>
    <xdr:to>
      <xdr:col>8</xdr:col>
      <xdr:colOff>504825</xdr:colOff>
      <xdr:row>12</xdr:row>
      <xdr:rowOff>152400</xdr:rowOff>
    </xdr:to>
    <xdr:sp>
      <xdr:nvSpPr>
        <xdr:cNvPr id="5" name="Line 5"/>
        <xdr:cNvSpPr>
          <a:spLocks/>
        </xdr:cNvSpPr>
      </xdr:nvSpPr>
      <xdr:spPr>
        <a:xfrm>
          <a:off x="3467100" y="2276475"/>
          <a:ext cx="1628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10</xdr:row>
      <xdr:rowOff>0</xdr:rowOff>
    </xdr:from>
    <xdr:to>
      <xdr:col>8</xdr:col>
      <xdr:colOff>514350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5105400" y="180022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9</xdr:row>
      <xdr:rowOff>152400</xdr:rowOff>
    </xdr:from>
    <xdr:to>
      <xdr:col>9</xdr:col>
      <xdr:colOff>238125</xdr:colOff>
      <xdr:row>9</xdr:row>
      <xdr:rowOff>152400</xdr:rowOff>
    </xdr:to>
    <xdr:sp>
      <xdr:nvSpPr>
        <xdr:cNvPr id="7" name="Line 7"/>
        <xdr:cNvSpPr>
          <a:spLocks/>
        </xdr:cNvSpPr>
      </xdr:nvSpPr>
      <xdr:spPr>
        <a:xfrm>
          <a:off x="5095875" y="17907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6</xdr:row>
      <xdr:rowOff>142875</xdr:rowOff>
    </xdr:from>
    <xdr:to>
      <xdr:col>9</xdr:col>
      <xdr:colOff>247650</xdr:colOff>
      <xdr:row>9</xdr:row>
      <xdr:rowOff>152400</xdr:rowOff>
    </xdr:to>
    <xdr:sp>
      <xdr:nvSpPr>
        <xdr:cNvPr id="8" name="Line 8"/>
        <xdr:cNvSpPr>
          <a:spLocks/>
        </xdr:cNvSpPr>
      </xdr:nvSpPr>
      <xdr:spPr>
        <a:xfrm flipV="1">
          <a:off x="5591175" y="1295400"/>
          <a:ext cx="0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5581650" y="1314450"/>
          <a:ext cx="2419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13</xdr:col>
      <xdr:colOff>0</xdr:colOff>
      <xdr:row>7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8001000" y="100012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666750</xdr:colOff>
      <xdr:row>3</xdr:row>
      <xdr:rowOff>142875</xdr:rowOff>
    </xdr:from>
    <xdr:to>
      <xdr:col>16</xdr:col>
      <xdr:colOff>9525</xdr:colOff>
      <xdr:row>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52550" y="809625"/>
          <a:ext cx="8715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666750</xdr:colOff>
      <xdr:row>3</xdr:row>
      <xdr:rowOff>142875</xdr:rowOff>
    </xdr:from>
    <xdr:to>
      <xdr:col>3</xdr:col>
      <xdr:colOff>9525</xdr:colOff>
      <xdr:row>3</xdr:row>
      <xdr:rowOff>142875</xdr:rowOff>
    </xdr:to>
    <xdr:sp>
      <xdr:nvSpPr>
        <xdr:cNvPr id="12" name="Line 12"/>
        <xdr:cNvSpPr>
          <a:spLocks/>
        </xdr:cNvSpPr>
      </xdr:nvSpPr>
      <xdr:spPr>
        <a:xfrm flipH="1">
          <a:off x="1352550" y="8096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>
          <a:off x="5943600" y="147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8</xdr:row>
      <xdr:rowOff>0</xdr:rowOff>
    </xdr:from>
    <xdr:to>
      <xdr:col>10</xdr:col>
      <xdr:colOff>19050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81650" y="1476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152400</xdr:rowOff>
    </xdr:from>
    <xdr:to>
      <xdr:col>8</xdr:col>
      <xdr:colOff>495300</xdr:colOff>
      <xdr:row>11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3981450" y="21145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676275</xdr:colOff>
      <xdr:row>11</xdr:row>
      <xdr:rowOff>152400</xdr:rowOff>
    </xdr:from>
    <xdr:to>
      <xdr:col>5</xdr:col>
      <xdr:colOff>495300</xdr:colOff>
      <xdr:row>11</xdr:row>
      <xdr:rowOff>152400</xdr:rowOff>
    </xdr:to>
    <xdr:sp>
      <xdr:nvSpPr>
        <xdr:cNvPr id="16" name="Line 16"/>
        <xdr:cNvSpPr>
          <a:spLocks/>
        </xdr:cNvSpPr>
      </xdr:nvSpPr>
      <xdr:spPr>
        <a:xfrm flipH="1">
          <a:off x="3467100" y="21145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9525</xdr:colOff>
      <xdr:row>14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2800350" y="14668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9525</xdr:colOff>
      <xdr:row>8</xdr:row>
      <xdr:rowOff>28575</xdr:rowOff>
    </xdr:to>
    <xdr:sp>
      <xdr:nvSpPr>
        <xdr:cNvPr id="18" name="Line 18"/>
        <xdr:cNvSpPr>
          <a:spLocks/>
        </xdr:cNvSpPr>
      </xdr:nvSpPr>
      <xdr:spPr>
        <a:xfrm flipV="1">
          <a:off x="2800350" y="10001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323850</xdr:colOff>
      <xdr:row>6</xdr:row>
      <xdr:rowOff>0</xdr:rowOff>
    </xdr:from>
    <xdr:to>
      <xdr:col>13</xdr:col>
      <xdr:colOff>323850</xdr:colOff>
      <xdr:row>7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8324850" y="1152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323850</xdr:colOff>
      <xdr:row>5</xdr:row>
      <xdr:rowOff>9525</xdr:rowOff>
    </xdr:from>
    <xdr:to>
      <xdr:col>13</xdr:col>
      <xdr:colOff>333375</xdr:colOff>
      <xdr:row>6</xdr:row>
      <xdr:rowOff>57150</xdr:rowOff>
    </xdr:to>
    <xdr:sp>
      <xdr:nvSpPr>
        <xdr:cNvPr id="20" name="Line 20"/>
        <xdr:cNvSpPr>
          <a:spLocks/>
        </xdr:cNvSpPr>
      </xdr:nvSpPr>
      <xdr:spPr>
        <a:xfrm flipH="1" flipV="1">
          <a:off x="8324850" y="100012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3981450" y="22860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14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3981450" y="2295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14</xdr:col>
      <xdr:colOff>676275</xdr:colOff>
      <xdr:row>16</xdr:row>
      <xdr:rowOff>0</xdr:rowOff>
    </xdr:to>
    <xdr:sp>
      <xdr:nvSpPr>
        <xdr:cNvPr id="23" name="Line 23"/>
        <xdr:cNvSpPr>
          <a:spLocks/>
        </xdr:cNvSpPr>
      </xdr:nvSpPr>
      <xdr:spPr>
        <a:xfrm>
          <a:off x="2800350" y="2771775"/>
          <a:ext cx="656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4</xdr:col>
      <xdr:colOff>190500</xdr:colOff>
      <xdr:row>16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2114550" y="27717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466725</xdr:colOff>
      <xdr:row>12</xdr:row>
      <xdr:rowOff>95250</xdr:rowOff>
    </xdr:from>
    <xdr:to>
      <xdr:col>8</xdr:col>
      <xdr:colOff>552450</xdr:colOff>
      <xdr:row>13</xdr:row>
      <xdr:rowOff>9525</xdr:rowOff>
    </xdr:to>
    <xdr:sp>
      <xdr:nvSpPr>
        <xdr:cNvPr id="25" name="Oval 25"/>
        <xdr:cNvSpPr>
          <a:spLocks/>
        </xdr:cNvSpPr>
      </xdr:nvSpPr>
      <xdr:spPr>
        <a:xfrm>
          <a:off x="5057775" y="2219325"/>
          <a:ext cx="85725" cy="76200"/>
        </a:xfrm>
        <a:prstGeom prst="ellipse">
          <a:avLst/>
        </a:prstGeom>
        <a:solidFill>
          <a:srgbClr val="33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523875</xdr:colOff>
      <xdr:row>12</xdr:row>
      <xdr:rowOff>133350</xdr:rowOff>
    </xdr:from>
    <xdr:to>
      <xdr:col>9</xdr:col>
      <xdr:colOff>447675</xdr:colOff>
      <xdr:row>12</xdr:row>
      <xdr:rowOff>133350</xdr:rowOff>
    </xdr:to>
    <xdr:sp>
      <xdr:nvSpPr>
        <xdr:cNvPr id="26" name="Line 26"/>
        <xdr:cNvSpPr>
          <a:spLocks/>
        </xdr:cNvSpPr>
      </xdr:nvSpPr>
      <xdr:spPr>
        <a:xfrm>
          <a:off x="5114925" y="2257425"/>
          <a:ext cx="6762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438150</xdr:colOff>
      <xdr:row>12</xdr:row>
      <xdr:rowOff>66675</xdr:rowOff>
    </xdr:from>
    <xdr:to>
      <xdr:col>11</xdr:col>
      <xdr:colOff>514350</xdr:colOff>
      <xdr:row>13</xdr:row>
      <xdr:rowOff>57150</xdr:rowOff>
    </xdr:to>
    <xdr:sp>
      <xdr:nvSpPr>
        <xdr:cNvPr id="27" name="Rectangle 27"/>
        <xdr:cNvSpPr>
          <a:spLocks/>
        </xdr:cNvSpPr>
      </xdr:nvSpPr>
      <xdr:spPr>
        <a:xfrm>
          <a:off x="5781675" y="2190750"/>
          <a:ext cx="1362075" cy="152400"/>
        </a:xfrm>
        <a:prstGeom prst="rect">
          <a:avLst/>
        </a:prstGeom>
        <a:solidFill>
          <a:srgbClr val="99CC00"/>
        </a:solidFill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685800</xdr:colOff>
      <xdr:row>13</xdr:row>
      <xdr:rowOff>47625</xdr:rowOff>
    </xdr:from>
    <xdr:to>
      <xdr:col>9</xdr:col>
      <xdr:colOff>438150</xdr:colOff>
      <xdr:row>15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276850" y="2333625"/>
          <a:ext cx="504825" cy="2762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4</xdr:row>
      <xdr:rowOff>0</xdr:rowOff>
    </xdr:from>
    <xdr:to>
      <xdr:col>4</xdr:col>
      <xdr:colOff>666750</xdr:colOff>
      <xdr:row>30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838200"/>
          <a:ext cx="1971675" cy="4448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 topLeftCell="A1">
      <selection activeCell="A1" sqref="A1"/>
    </sheetView>
  </sheetViews>
  <sheetFormatPr defaultColWidth="9.00390625" defaultRowHeight="12.75"/>
  <sheetData>
    <row r="2" spans="3:10" ht="26.25">
      <c r="C2" s="40" t="s">
        <v>3</v>
      </c>
      <c r="D2" s="40"/>
      <c r="E2" s="40"/>
      <c r="F2" s="40"/>
      <c r="G2" s="40"/>
      <c r="H2" s="40"/>
      <c r="I2" s="40"/>
      <c r="J2" s="40"/>
    </row>
    <row r="6" spans="4:10" ht="12.75">
      <c r="D6" s="2">
        <f>7125/D14</f>
        <v>254.46428571428572</v>
      </c>
      <c r="E6" t="s">
        <v>2</v>
      </c>
      <c r="I6" s="2">
        <f>7125/D14</f>
        <v>254.46428571428572</v>
      </c>
      <c r="J6" t="s">
        <v>2</v>
      </c>
    </row>
    <row r="12" ht="12.75">
      <c r="H12" t="s">
        <v>0</v>
      </c>
    </row>
    <row r="13" ht="13.5" thickBot="1"/>
    <row r="14" spans="2:4" ht="13.5" thickBot="1">
      <c r="B14" s="41" t="s">
        <v>1</v>
      </c>
      <c r="C14" s="42"/>
      <c r="D14" s="1">
        <v>28</v>
      </c>
    </row>
    <row r="15" spans="2:4" s="4" customFormat="1" ht="25.5" customHeight="1">
      <c r="B15" s="3"/>
      <c r="C15" s="3"/>
      <c r="D15" s="3"/>
    </row>
    <row r="16" spans="2:4" s="4" customFormat="1" ht="12.75">
      <c r="B16" s="3"/>
      <c r="C16" s="3"/>
      <c r="D16" s="3"/>
    </row>
    <row r="17" spans="2:4" s="4" customFormat="1" ht="12.75">
      <c r="B17" s="3"/>
      <c r="C17" s="3"/>
      <c r="D17" s="3"/>
    </row>
    <row r="18" spans="2:4" s="4" customFormat="1" ht="12.75">
      <c r="B18" s="3"/>
      <c r="C18" s="3"/>
      <c r="D18" s="3"/>
    </row>
    <row r="19" s="4" customFormat="1" ht="12.75"/>
    <row r="20" s="4" customFormat="1" ht="12.75"/>
    <row r="21" s="4" customFormat="1" ht="12.75"/>
  </sheetData>
  <mergeCells count="2">
    <mergeCell ref="C2:J2"/>
    <mergeCell ref="B14:C1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4"/>
  <sheetViews>
    <sheetView workbookViewId="0" topLeftCell="A1">
      <selection activeCell="D15" sqref="D15"/>
    </sheetView>
  </sheetViews>
  <sheetFormatPr defaultColWidth="9.00390625" defaultRowHeight="12.75"/>
  <sheetData>
    <row r="2" spans="2:11" ht="26.25">
      <c r="B2" s="40" t="s">
        <v>4</v>
      </c>
      <c r="C2" s="43"/>
      <c r="D2" s="43"/>
      <c r="E2" s="43"/>
      <c r="F2" s="43"/>
      <c r="G2" s="43"/>
      <c r="H2" s="43"/>
      <c r="I2" s="43"/>
      <c r="J2" s="43"/>
      <c r="K2" s="43"/>
    </row>
    <row r="6" spans="4:10" ht="12.75">
      <c r="D6" s="2">
        <f>300/D14/1.5625</f>
        <v>6.857142857142857</v>
      </c>
      <c r="E6" t="s">
        <v>5</v>
      </c>
      <c r="I6" s="2">
        <f>300/D14/1.5625</f>
        <v>6.857142857142857</v>
      </c>
      <c r="J6" t="s">
        <v>5</v>
      </c>
    </row>
    <row r="13" ht="13.5" thickBot="1"/>
    <row r="14" spans="2:4" ht="13.5" thickBot="1">
      <c r="B14" s="41" t="s">
        <v>1</v>
      </c>
      <c r="C14" s="42"/>
      <c r="D14" s="1">
        <v>28</v>
      </c>
    </row>
  </sheetData>
  <mergeCells count="2">
    <mergeCell ref="B2:K2"/>
    <mergeCell ref="B14:C1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L36" sqref="L36"/>
    </sheetView>
  </sheetViews>
  <sheetFormatPr defaultColWidth="9.00390625" defaultRowHeight="12.75"/>
  <cols>
    <col min="3" max="3" width="9.25390625" style="0" customWidth="1"/>
    <col min="6" max="6" width="10.625" style="0" customWidth="1"/>
    <col min="7" max="7" width="7.00390625" style="0" customWidth="1"/>
    <col min="8" max="8" width="10.00390625" style="0" customWidth="1"/>
    <col min="15" max="15" width="3.75390625" style="0" hidden="1" customWidth="1"/>
  </cols>
  <sheetData>
    <row r="1" ht="12.75">
      <c r="O1">
        <f>30000/MHz</f>
        <v>206.89655172413794</v>
      </c>
    </row>
    <row r="3" spans="2:7" ht="26.25">
      <c r="B3" s="40" t="s">
        <v>11</v>
      </c>
      <c r="C3" s="40"/>
      <c r="D3" s="40"/>
      <c r="E3" s="40"/>
      <c r="F3" s="40"/>
      <c r="G3" s="40"/>
    </row>
    <row r="4" spans="4:5" ht="12.75">
      <c r="D4" s="49" t="s">
        <v>17</v>
      </c>
      <c r="E4" s="49"/>
    </row>
    <row r="5" ht="13.5" thickBot="1"/>
    <row r="6" spans="2:6" ht="15.75" thickBot="1">
      <c r="B6" s="45" t="s">
        <v>12</v>
      </c>
      <c r="C6" s="46"/>
      <c r="D6" s="46"/>
      <c r="E6" s="47"/>
      <c r="F6" s="6">
        <v>145</v>
      </c>
    </row>
    <row r="10" spans="6:8" ht="12.75">
      <c r="F10" t="s">
        <v>6</v>
      </c>
      <c r="G10" s="2">
        <f>Lambda*0.49</f>
        <v>101.37931034482759</v>
      </c>
      <c r="H10" t="s">
        <v>2</v>
      </c>
    </row>
    <row r="11" ht="12.75">
      <c r="G11" s="2"/>
    </row>
    <row r="12" spans="6:8" ht="12.75">
      <c r="F12" t="s">
        <v>7</v>
      </c>
      <c r="G12" s="2">
        <f>0.196*Lambda</f>
        <v>40.55172413793104</v>
      </c>
      <c r="H12" t="s">
        <v>2</v>
      </c>
    </row>
    <row r="13" ht="12.75">
      <c r="G13" s="2"/>
    </row>
    <row r="14" spans="6:8" ht="12.75">
      <c r="F14" t="s">
        <v>8</v>
      </c>
      <c r="G14" s="2">
        <f>0.47*Lambda</f>
        <v>97.24137931034483</v>
      </c>
      <c r="H14" t="s">
        <v>2</v>
      </c>
    </row>
    <row r="15" ht="12.75">
      <c r="G15" s="2"/>
    </row>
    <row r="16" spans="6:8" ht="12.75">
      <c r="F16" t="s">
        <v>7</v>
      </c>
      <c r="G16" s="2">
        <f>0.196*Lambda</f>
        <v>40.55172413793104</v>
      </c>
      <c r="H16" t="s">
        <v>2</v>
      </c>
    </row>
    <row r="17" ht="12.75">
      <c r="G17" s="2"/>
    </row>
    <row r="18" spans="6:8" ht="12.75">
      <c r="F18" t="s">
        <v>9</v>
      </c>
      <c r="G18" s="2">
        <f>0.445*Lambda</f>
        <v>92.06896551724138</v>
      </c>
      <c r="H18" t="s">
        <v>2</v>
      </c>
    </row>
    <row r="19" ht="12.75">
      <c r="G19" s="2"/>
    </row>
    <row r="20" spans="6:8" ht="12.75">
      <c r="F20" t="s">
        <v>7</v>
      </c>
      <c r="G20" s="2">
        <f>0.196*Lambda</f>
        <v>40.55172413793104</v>
      </c>
      <c r="H20" t="s">
        <v>2</v>
      </c>
    </row>
    <row r="21" ht="12.75">
      <c r="G21" s="2"/>
    </row>
    <row r="22" spans="6:8" ht="12.75">
      <c r="F22" t="s">
        <v>10</v>
      </c>
      <c r="G22" s="2">
        <f>0.442*Lambda</f>
        <v>91.44827586206897</v>
      </c>
      <c r="H22" t="s">
        <v>2</v>
      </c>
    </row>
    <row r="24" spans="2:5" ht="12.75">
      <c r="B24" s="48" t="s">
        <v>13</v>
      </c>
      <c r="C24" s="48"/>
      <c r="D24" s="5">
        <f>0.003*Lambda*10</f>
        <v>6.206896551724138</v>
      </c>
      <c r="E24" t="s">
        <v>14</v>
      </c>
    </row>
    <row r="28" ht="12.75">
      <c r="F28" t="s">
        <v>16</v>
      </c>
    </row>
    <row r="31" spans="1:7" ht="12.75">
      <c r="A31" s="7"/>
      <c r="B31" s="7"/>
      <c r="C31" s="10">
        <f>0.01*Lambda</f>
        <v>2.0689655172413794</v>
      </c>
      <c r="D31" s="9"/>
      <c r="G31" t="s">
        <v>18</v>
      </c>
    </row>
    <row r="32" spans="3:10" ht="12.75">
      <c r="C32" s="7" t="s">
        <v>2</v>
      </c>
      <c r="D32" s="2">
        <f>0.05*Lambda</f>
        <v>10.344827586206897</v>
      </c>
      <c r="E32" s="8"/>
      <c r="G32" s="44" t="s">
        <v>19</v>
      </c>
      <c r="H32" s="44"/>
      <c r="I32" s="44"/>
      <c r="J32" s="44"/>
    </row>
    <row r="33" ht="12.75">
      <c r="D33" s="7" t="s">
        <v>2</v>
      </c>
    </row>
    <row r="37" ht="12.75">
      <c r="F37" t="s">
        <v>15</v>
      </c>
    </row>
  </sheetData>
  <mergeCells count="5">
    <mergeCell ref="G32:J32"/>
    <mergeCell ref="B6:E6"/>
    <mergeCell ref="B3:G3"/>
    <mergeCell ref="B24:C24"/>
    <mergeCell ref="D4:E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32"/>
  <sheetViews>
    <sheetView workbookViewId="0" topLeftCell="A1">
      <selection activeCell="A1" sqref="A1"/>
    </sheetView>
  </sheetViews>
  <sheetFormatPr defaultColWidth="9.00390625" defaultRowHeight="12.75"/>
  <cols>
    <col min="14" max="14" width="3.00390625" style="0" hidden="1" customWidth="1"/>
  </cols>
  <sheetData>
    <row r="1" ht="12.75">
      <c r="N1">
        <v>2.54</v>
      </c>
    </row>
    <row r="2" spans="3:14" ht="26.25">
      <c r="C2" s="40" t="s">
        <v>20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ht="13.5" thickBot="1"/>
    <row r="4" spans="3:6" ht="13.5" thickBot="1">
      <c r="C4" s="51" t="s">
        <v>21</v>
      </c>
      <c r="D4" s="52"/>
      <c r="E4" s="53"/>
      <c r="F4" s="11">
        <v>145</v>
      </c>
    </row>
    <row r="6" spans="8:14" ht="12.75">
      <c r="H6" s="7"/>
      <c r="I6" s="2"/>
      <c r="N6">
        <f>5600/F4</f>
        <v>38.62068965517241</v>
      </c>
    </row>
    <row r="7" spans="4:14" ht="12.75">
      <c r="D7" t="s">
        <v>6</v>
      </c>
      <c r="H7" s="7" t="s">
        <v>23</v>
      </c>
      <c r="I7" s="2">
        <f>N8*N1</f>
        <v>103.00137931034482</v>
      </c>
      <c r="J7" t="s">
        <v>2</v>
      </c>
      <c r="N7">
        <f>N6*0.05</f>
        <v>1.9310344827586208</v>
      </c>
    </row>
    <row r="8" spans="8:14" ht="12.75">
      <c r="H8" s="7"/>
      <c r="I8" s="2"/>
      <c r="N8">
        <f>N6+N7</f>
        <v>40.55172413793103</v>
      </c>
    </row>
    <row r="9" spans="8:14" ht="12.75">
      <c r="H9" s="7"/>
      <c r="I9" s="2"/>
      <c r="N9">
        <f>N6*0.05</f>
        <v>1.9310344827586208</v>
      </c>
    </row>
    <row r="10" spans="8:14" ht="12.75">
      <c r="H10" s="7" t="s">
        <v>24</v>
      </c>
      <c r="I10" s="2">
        <f>N15*N1</f>
        <v>43.02346593103449</v>
      </c>
      <c r="J10" t="s">
        <v>2</v>
      </c>
      <c r="N10">
        <f>N6-N9</f>
        <v>36.689655172413794</v>
      </c>
    </row>
    <row r="11" spans="8:14" ht="12.75">
      <c r="H11" s="7"/>
      <c r="I11" s="2"/>
      <c r="N11">
        <f>N10*0.02</f>
        <v>0.7337931034482759</v>
      </c>
    </row>
    <row r="12" spans="8:14" ht="12.75">
      <c r="H12" s="7"/>
      <c r="I12" s="2"/>
      <c r="N12">
        <f>N10-N11</f>
        <v>35.955862068965516</v>
      </c>
    </row>
    <row r="13" spans="4:14" ht="12.75">
      <c r="D13" t="s">
        <v>8</v>
      </c>
      <c r="H13" s="7" t="s">
        <v>23</v>
      </c>
      <c r="I13" s="2">
        <f>N6*N1</f>
        <v>98.09655172413792</v>
      </c>
      <c r="J13" t="s">
        <v>2</v>
      </c>
      <c r="N13">
        <f>N12*0.02</f>
        <v>0.7191172413793103</v>
      </c>
    </row>
    <row r="14" spans="8:14" ht="12.75">
      <c r="H14" s="7"/>
      <c r="I14" s="2"/>
      <c r="N14">
        <f>N12-N13</f>
        <v>35.23674482758621</v>
      </c>
    </row>
    <row r="15" spans="8:14" ht="12.75">
      <c r="H15" s="7"/>
      <c r="I15" s="2"/>
      <c r="N15">
        <f>492/F4*12*2*0.208</f>
        <v>16.938372413793104</v>
      </c>
    </row>
    <row r="16" spans="8:14" ht="12.75">
      <c r="H16" s="7" t="s">
        <v>24</v>
      </c>
      <c r="I16" s="2">
        <f>N16*N1</f>
        <v>31.026537931034483</v>
      </c>
      <c r="J16" t="s">
        <v>2</v>
      </c>
      <c r="N16">
        <f>492/F4*12*2*0.15</f>
        <v>12.215172413793104</v>
      </c>
    </row>
    <row r="17" spans="8:14" ht="12.75">
      <c r="H17" s="7"/>
      <c r="I17" s="2"/>
      <c r="N17">
        <f>492/F4*12*2*0.2</f>
        <v>16.286896551724137</v>
      </c>
    </row>
    <row r="18" spans="8:14" ht="12.75">
      <c r="H18" s="7"/>
      <c r="I18" s="2"/>
      <c r="N18">
        <f>492/F4*12*2*0.256</f>
        <v>20.8472275862069</v>
      </c>
    </row>
    <row r="19" spans="4:13" ht="12.75">
      <c r="D19" t="s">
        <v>9</v>
      </c>
      <c r="H19" s="7" t="s">
        <v>23</v>
      </c>
      <c r="I19" s="2">
        <f>N10*N1</f>
        <v>93.19172413793103</v>
      </c>
      <c r="J19" s="2" t="s">
        <v>2</v>
      </c>
      <c r="K19" s="2"/>
      <c r="L19" s="2"/>
      <c r="M19" s="2"/>
    </row>
    <row r="20" spans="8:9" ht="12.75">
      <c r="H20" s="7"/>
      <c r="I20" s="2"/>
    </row>
    <row r="21" spans="8:9" ht="12.75">
      <c r="H21" s="7"/>
      <c r="I21" s="2"/>
    </row>
    <row r="22" spans="8:10" ht="12.75">
      <c r="H22" s="7" t="s">
        <v>24</v>
      </c>
      <c r="I22" s="2">
        <f>N17*N1</f>
        <v>41.36871724137931</v>
      </c>
      <c r="J22" t="s">
        <v>2</v>
      </c>
    </row>
    <row r="23" spans="8:9" ht="12.75">
      <c r="H23" s="7"/>
      <c r="I23" s="2"/>
    </row>
    <row r="24" spans="8:9" ht="12.75">
      <c r="H24" s="7"/>
      <c r="I24" s="2"/>
    </row>
    <row r="25" spans="4:10" ht="12.75">
      <c r="D25" t="s">
        <v>10</v>
      </c>
      <c r="H25" s="7" t="s">
        <v>23</v>
      </c>
      <c r="I25" s="2">
        <f>N12*N1</f>
        <v>91.32788965517241</v>
      </c>
      <c r="J25" t="s">
        <v>2</v>
      </c>
    </row>
    <row r="26" spans="8:9" ht="12.75">
      <c r="H26" s="7"/>
      <c r="I26" s="2"/>
    </row>
    <row r="27" spans="8:9" ht="12.75">
      <c r="H27" s="7"/>
      <c r="I27" s="2"/>
    </row>
    <row r="28" spans="8:10" ht="12.75">
      <c r="H28" s="7" t="s">
        <v>24</v>
      </c>
      <c r="I28" s="2">
        <f>N18*N1</f>
        <v>52.951958068965524</v>
      </c>
      <c r="J28" t="s">
        <v>2</v>
      </c>
    </row>
    <row r="29" spans="8:9" ht="12.75">
      <c r="H29" s="7"/>
      <c r="I29" s="2"/>
    </row>
    <row r="30" spans="8:9" ht="12.75">
      <c r="H30" s="7"/>
      <c r="I30" s="2"/>
    </row>
    <row r="31" spans="4:10" ht="12.75">
      <c r="D31" t="s">
        <v>22</v>
      </c>
      <c r="H31" s="7" t="s">
        <v>23</v>
      </c>
      <c r="I31" s="2">
        <f>N14*N1</f>
        <v>89.50133186206897</v>
      </c>
      <c r="J31" t="s">
        <v>2</v>
      </c>
    </row>
    <row r="32" ht="12.75">
      <c r="H32" s="7"/>
    </row>
  </sheetData>
  <mergeCells count="2">
    <mergeCell ref="C2:N2"/>
    <mergeCell ref="C4:E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O29"/>
  <sheetViews>
    <sheetView workbookViewId="0" topLeftCell="A1">
      <selection activeCell="A1" sqref="A1"/>
    </sheetView>
  </sheetViews>
  <sheetFormatPr defaultColWidth="9.00390625" defaultRowHeight="12.75"/>
  <cols>
    <col min="3" max="3" width="9.625" style="0" customWidth="1"/>
    <col min="6" max="6" width="6.625" style="0" customWidth="1"/>
    <col min="7" max="7" width="4.375" style="0" customWidth="1"/>
    <col min="8" max="8" width="3.625" style="0" customWidth="1"/>
    <col min="9" max="9" width="9.875" style="0" customWidth="1"/>
    <col min="10" max="10" width="7.875" style="0" customWidth="1"/>
  </cols>
  <sheetData>
    <row r="2" spans="5:13" ht="27" customHeight="1" thickBot="1">
      <c r="E2" s="57" t="s">
        <v>32</v>
      </c>
      <c r="F2" s="57"/>
      <c r="G2" s="57"/>
      <c r="H2" s="57"/>
      <c r="I2" s="57"/>
      <c r="J2" s="57"/>
      <c r="K2" s="57"/>
      <c r="L2" s="57"/>
      <c r="M2" s="57"/>
    </row>
    <row r="4" spans="9:10" ht="12.75">
      <c r="I4" s="49" t="s">
        <v>33</v>
      </c>
      <c r="J4" s="49"/>
    </row>
    <row r="7" ht="12.75">
      <c r="N7" s="16" t="s">
        <v>34</v>
      </c>
    </row>
    <row r="9" spans="5:12" ht="12.75">
      <c r="E9" s="17" t="s">
        <v>35</v>
      </c>
      <c r="L9" s="17" t="s">
        <v>46</v>
      </c>
    </row>
    <row r="12" spans="7:12" ht="12.75">
      <c r="G12" s="17" t="s">
        <v>47</v>
      </c>
      <c r="K12" s="58" t="s">
        <v>36</v>
      </c>
      <c r="L12" s="58"/>
    </row>
    <row r="14" ht="12.75">
      <c r="G14" s="14" t="s">
        <v>34</v>
      </c>
    </row>
    <row r="17" spans="5:10" ht="12.75">
      <c r="E17" s="18"/>
      <c r="F17" s="18"/>
      <c r="G17" s="18"/>
      <c r="H17" s="18"/>
      <c r="I17" s="59" t="s">
        <v>37</v>
      </c>
      <c r="J17" s="59"/>
    </row>
    <row r="18" spans="5:10" ht="13.5" thickBot="1">
      <c r="E18" s="18"/>
      <c r="F18" s="19"/>
      <c r="G18" s="18"/>
      <c r="H18" s="18"/>
      <c r="I18" s="18"/>
      <c r="J18" s="18"/>
    </row>
    <row r="19" spans="4:10" ht="13.5" thickBot="1">
      <c r="D19" s="54" t="s">
        <v>38</v>
      </c>
      <c r="E19" s="55"/>
      <c r="F19" s="55"/>
      <c r="G19" s="55"/>
      <c r="H19" s="55"/>
      <c r="I19" s="55"/>
      <c r="J19" s="56"/>
    </row>
    <row r="20" ht="13.5" thickBot="1"/>
    <row r="21" spans="5:15" ht="13.5" thickBot="1">
      <c r="E21" s="20" t="s">
        <v>39</v>
      </c>
      <c r="F21" s="21">
        <v>145</v>
      </c>
      <c r="G21" s="22" t="s">
        <v>40</v>
      </c>
      <c r="H21" s="23"/>
      <c r="I21" s="24"/>
      <c r="O21" s="4"/>
    </row>
    <row r="22" spans="5:9" ht="12.75">
      <c r="E22" s="25" t="s">
        <v>41</v>
      </c>
      <c r="F22" s="37">
        <f>300/F21</f>
        <v>2.0689655172413794</v>
      </c>
      <c r="G22" s="26" t="s">
        <v>5</v>
      </c>
      <c r="H22" s="26"/>
      <c r="I22" s="27"/>
    </row>
    <row r="23" spans="5:9" ht="12.75">
      <c r="E23" s="28" t="s">
        <v>6</v>
      </c>
      <c r="F23" s="38">
        <f>F22/1.993356</f>
        <v>1.0379307646207598</v>
      </c>
      <c r="G23" s="30" t="s">
        <v>5</v>
      </c>
      <c r="H23" s="30"/>
      <c r="I23" s="31"/>
    </row>
    <row r="24" spans="5:9" ht="12.75">
      <c r="E24" s="28" t="s">
        <v>42</v>
      </c>
      <c r="F24" s="38">
        <f>F22/2.16763</f>
        <v>0.954482784073564</v>
      </c>
      <c r="G24" s="30" t="s">
        <v>5</v>
      </c>
      <c r="H24" s="30"/>
      <c r="I24" s="31"/>
    </row>
    <row r="25" spans="5:9" ht="12.75">
      <c r="E25" s="28" t="s">
        <v>43</v>
      </c>
      <c r="F25" s="38">
        <f>F22/7.978723</f>
        <v>0.25931035796597773</v>
      </c>
      <c r="G25" s="30" t="s">
        <v>5</v>
      </c>
      <c r="H25" s="30"/>
      <c r="I25" s="31"/>
    </row>
    <row r="26" spans="5:9" ht="12.75">
      <c r="E26" s="28" t="s">
        <v>44</v>
      </c>
      <c r="F26" s="38">
        <f>F22/0.697674</f>
        <v>2.965519020690723</v>
      </c>
      <c r="G26" s="32" t="s">
        <v>45</v>
      </c>
      <c r="H26" s="29">
        <f>F22/0.4</f>
        <v>5.172413793103448</v>
      </c>
      <c r="I26" s="31" t="s">
        <v>14</v>
      </c>
    </row>
    <row r="27" spans="5:9" ht="12.75">
      <c r="E27" s="28" t="s">
        <v>46</v>
      </c>
      <c r="F27" s="38">
        <f>F22/14.42308</f>
        <v>0.14344824525977665</v>
      </c>
      <c r="G27" s="30" t="s">
        <v>5</v>
      </c>
      <c r="H27" s="30"/>
      <c r="I27" s="31"/>
    </row>
    <row r="28" spans="5:9" ht="12.75">
      <c r="E28" s="28" t="s">
        <v>47</v>
      </c>
      <c r="F28" s="38">
        <f>F22/15.95745</f>
        <v>0.12965514648276383</v>
      </c>
      <c r="G28" s="30" t="s">
        <v>5</v>
      </c>
      <c r="H28" s="30"/>
      <c r="I28" s="31"/>
    </row>
    <row r="29" spans="5:9" ht="13.5" thickBot="1">
      <c r="E29" s="33" t="s">
        <v>34</v>
      </c>
      <c r="F29" s="39">
        <f>F22/0.099668</f>
        <v>20.75857363688826</v>
      </c>
      <c r="G29" s="34" t="s">
        <v>14</v>
      </c>
      <c r="H29" s="34"/>
      <c r="I29" s="35"/>
    </row>
  </sheetData>
  <mergeCells count="5">
    <mergeCell ref="D19:J19"/>
    <mergeCell ref="E2:M2"/>
    <mergeCell ref="I4:J4"/>
    <mergeCell ref="K12:L12"/>
    <mergeCell ref="I17:J17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3:J16"/>
  <sheetViews>
    <sheetView workbookViewId="0" topLeftCell="A1">
      <selection activeCell="A1" sqref="A1"/>
    </sheetView>
  </sheetViews>
  <sheetFormatPr defaultColWidth="9.00390625" defaultRowHeight="12.75"/>
  <cols>
    <col min="7" max="7" width="15.25390625" style="0" customWidth="1"/>
    <col min="12" max="12" width="11.375" style="0" bestFit="1" customWidth="1"/>
  </cols>
  <sheetData>
    <row r="3" spans="4:10" ht="27.75">
      <c r="D3" s="60" t="s">
        <v>30</v>
      </c>
      <c r="E3" s="61"/>
      <c r="F3" s="61"/>
      <c r="G3" s="61"/>
      <c r="H3" s="61"/>
      <c r="I3" s="61"/>
      <c r="J3" s="61"/>
    </row>
    <row r="7" ht="13.5" thickBot="1"/>
    <row r="8" spans="7:9" ht="13.5" thickBot="1">
      <c r="G8" s="12" t="s">
        <v>25</v>
      </c>
      <c r="H8" s="15">
        <v>145</v>
      </c>
      <c r="I8" s="13"/>
    </row>
    <row r="10" ht="13.5" thickBot="1"/>
    <row r="11" spans="7:8" ht="13.5" thickBot="1">
      <c r="G11" t="s">
        <v>26</v>
      </c>
      <c r="H11" s="36">
        <f>H12*3</f>
        <v>1526.7724137931034</v>
      </c>
    </row>
    <row r="12" spans="7:8" ht="13.5" thickBot="1">
      <c r="G12" t="s">
        <v>27</v>
      </c>
      <c r="H12" s="36">
        <f>73794/H8</f>
        <v>508.92413793103447</v>
      </c>
    </row>
    <row r="13" spans="7:8" ht="13.5" thickBot="1">
      <c r="G13" t="s">
        <v>28</v>
      </c>
      <c r="H13" s="36">
        <f>H12/3.765</f>
        <v>135.17241379310343</v>
      </c>
    </row>
    <row r="14" spans="7:8" ht="13.5" thickBot="1">
      <c r="G14" t="s">
        <v>29</v>
      </c>
      <c r="H14" s="36">
        <f>H12/25.1</f>
        <v>20.275862068965516</v>
      </c>
    </row>
    <row r="15" ht="13.5" thickBot="1"/>
    <row r="16" spans="7:8" ht="13.5" thickBot="1">
      <c r="G16" t="s">
        <v>31</v>
      </c>
      <c r="H16" s="36">
        <f>H11+H12+H13+H14</f>
        <v>2191.1448275862067</v>
      </c>
    </row>
  </sheetData>
  <mergeCells count="1">
    <mergeCell ref="D3:J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Hellebrand</dc:creator>
  <cp:keywords/>
  <dc:description/>
  <cp:lastModifiedBy>Jiří Hellebrand</cp:lastModifiedBy>
  <dcterms:created xsi:type="dcterms:W3CDTF">2004-10-10T13:33:05Z</dcterms:created>
  <dcterms:modified xsi:type="dcterms:W3CDTF">2005-02-08T08:59:08Z</dcterms:modified>
  <cp:category/>
  <cp:version/>
  <cp:contentType/>
  <cp:contentStatus/>
</cp:coreProperties>
</file>